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lmanojlov\Računovodstvo\Financijski plan\2026-2028\Financijski plan 2026-2028\Financijski plan 2026-2028 MZOM\"/>
    </mc:Choice>
  </mc:AlternateContent>
  <xr:revisionPtr revIDLastSave="0" documentId="13_ncr:1_{5FFEF3C9-981B-4780-A010-B07AEFE6C5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DLOŽAK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7" l="1"/>
  <c r="D61" i="7"/>
  <c r="D58" i="7"/>
  <c r="D57" i="7"/>
  <c r="D56" i="7"/>
  <c r="D55" i="7"/>
  <c r="D49" i="7"/>
  <c r="D48" i="7"/>
  <c r="D47" i="7"/>
  <c r="D45" i="7"/>
  <c r="D53" i="7"/>
  <c r="D52" i="7"/>
  <c r="D46" i="7"/>
  <c r="D22" i="7"/>
  <c r="D16" i="7"/>
  <c r="C56" i="7" l="1"/>
  <c r="C46" i="7"/>
  <c r="F64" i="7" l="1"/>
  <c r="F63" i="7" s="1"/>
  <c r="G64" i="7"/>
  <c r="G63" i="7" s="1"/>
  <c r="E64" i="7"/>
  <c r="E63" i="7" s="1"/>
  <c r="F52" i="7"/>
  <c r="G52" i="7"/>
  <c r="E52" i="7"/>
  <c r="F46" i="7"/>
  <c r="G46" i="7"/>
  <c r="E46" i="7"/>
  <c r="F43" i="7"/>
  <c r="G43" i="7"/>
  <c r="E43" i="7"/>
  <c r="F40" i="7"/>
  <c r="G40" i="7"/>
  <c r="E40" i="7"/>
  <c r="G22" i="7" l="1"/>
  <c r="E22" i="7"/>
  <c r="F22" i="7"/>
  <c r="F33" i="7"/>
  <c r="G33" i="7"/>
  <c r="E33" i="7"/>
  <c r="F36" i="7"/>
  <c r="G36" i="7"/>
  <c r="E36" i="7"/>
  <c r="G29" i="7" l="1"/>
  <c r="F29" i="7"/>
  <c r="E29" i="7"/>
  <c r="F24" i="7"/>
  <c r="G24" i="7"/>
  <c r="E24" i="7"/>
  <c r="F74" i="7"/>
  <c r="G74" i="7"/>
  <c r="E74" i="7"/>
  <c r="F19" i="7"/>
  <c r="G19" i="7"/>
  <c r="E19" i="7"/>
  <c r="C14" i="7"/>
  <c r="G72" i="7" l="1"/>
  <c r="G71" i="7" s="1"/>
  <c r="F72" i="7"/>
  <c r="F71" i="7" s="1"/>
  <c r="E72" i="7"/>
  <c r="E71" i="7" s="1"/>
  <c r="F14" i="7"/>
  <c r="G14" i="7"/>
  <c r="E14" i="7"/>
  <c r="D11" i="7"/>
  <c r="C11" i="7"/>
  <c r="G13" i="7" l="1"/>
  <c r="G3" i="7" s="1"/>
  <c r="G12" i="7"/>
  <c r="E12" i="7"/>
  <c r="E13" i="7"/>
  <c r="E3" i="7" s="1"/>
  <c r="F13" i="7"/>
  <c r="F3" i="7" s="1"/>
  <c r="F12" i="7"/>
  <c r="E70" i="7"/>
  <c r="E9" i="7"/>
  <c r="F70" i="7"/>
  <c r="F9" i="7"/>
  <c r="G70" i="7"/>
  <c r="G9" i="7"/>
  <c r="F11" i="7" l="1"/>
  <c r="E11" i="7"/>
  <c r="G11" i="7"/>
</calcChain>
</file>

<file path=xl/sharedStrings.xml><?xml version="1.0" encoding="utf-8"?>
<sst xmlns="http://schemas.openxmlformats.org/spreadsheetml/2006/main" count="133" uniqueCount="50">
  <si>
    <t>Opći prihodi i primici</t>
  </si>
  <si>
    <t>43</t>
  </si>
  <si>
    <t>Ostali prihodi za posebne namjene</t>
  </si>
  <si>
    <t>51</t>
  </si>
  <si>
    <t>Pomoći EU</t>
  </si>
  <si>
    <t>Ostale pomoći</t>
  </si>
  <si>
    <t>Donacije</t>
  </si>
  <si>
    <t>31</t>
  </si>
  <si>
    <t>Vlastiti prihodi</t>
  </si>
  <si>
    <t>Mehanizam za oporavak i otpornost</t>
  </si>
  <si>
    <t>32</t>
  </si>
  <si>
    <t>34</t>
  </si>
  <si>
    <t>37</t>
  </si>
  <si>
    <t>41</t>
  </si>
  <si>
    <t>42</t>
  </si>
  <si>
    <t>38</t>
  </si>
  <si>
    <t>36</t>
  </si>
  <si>
    <t>11</t>
  </si>
  <si>
    <t>Materijalni rashodi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</si>
  <si>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</si>
  <si>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</si>
  <si>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</si>
  <si>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</si>
  <si>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Pomoći dane u inozemstvo i unutar općeg proračuna</t>
  </si>
  <si>
    <t>Subvencije</t>
  </si>
  <si>
    <t>52</t>
  </si>
  <si>
    <t>Rashodi za nabavu neproizvedene dugotrajne imovine</t>
  </si>
  <si>
    <t>3705</t>
  </si>
  <si>
    <t>VISOKO OBRAZOVANJE</t>
  </si>
  <si>
    <t>61</t>
  </si>
  <si>
    <t>Rashodi poslovanja</t>
  </si>
  <si>
    <t>PROJEKCIJA 
2027.</t>
  </si>
  <si>
    <t>Rashodi za nabavu nefinancijske imovine</t>
  </si>
  <si>
    <t>IZVRŠENJE
2024.</t>
  </si>
  <si>
    <t>TEKUĆI PLAN
2025.</t>
  </si>
  <si>
    <t>PLAN 
2026.</t>
  </si>
  <si>
    <t>PROJEKCIJA 
2028.</t>
  </si>
  <si>
    <t>Pomoći iz državnog proračuna</t>
  </si>
  <si>
    <t>Sveučilište u Zagrebu - Geodetski fakultet</t>
  </si>
  <si>
    <t>50</t>
  </si>
  <si>
    <t>A621181</t>
  </si>
  <si>
    <t>PRAVOMOĆNE SUDSKE PRESUDE</t>
  </si>
  <si>
    <t>A621183</t>
  </si>
  <si>
    <t>STIPENDIJE I ŠKOLARINE ZA DOKTORSKI STUDIJ</t>
  </si>
  <si>
    <t>A679134</t>
  </si>
  <si>
    <t>PROGRAMSKO FINANCIRANJE JAVNIH VISOKIH UČILIŠTA 2025. - 2029.</t>
  </si>
  <si>
    <t>A679135</t>
  </si>
  <si>
    <t>PROGRAMSKO I OSTALO FINANCIRANJE JAVNIH VISOKIH UČILIŠTA – IZ EVIDENCIJSKIH PRIHODA</t>
  </si>
  <si>
    <t>A679136</t>
  </si>
  <si>
    <t>RAZVOJ SUSTAVA PROGRAMSKIH SPORAZUMA ZA FINANCIRANJE SVEUČILIŠTA I ZNANSTVENIH INSTITUTA USMJERENIH NA INOVACIJE, ISTRAŽIVANJE I RAZVOJ - NPOO (C3.2. R1-I1 )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</si>
</sst>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b/>
      <sz val="10"/>
      <color indexed="8"/>
      <name val="Arial"/>
      <family val="2"/>
      <charset val="238"/>
    </font>
    <font>
      <sz val="11"/>
      <color rgb="FF000000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rgb="FF000080"/>
      </left>
      <right style="thin">
        <color rgb="FF000080"/>
      </right>
      <top style="thin">
        <color rgb="FF000080"/>
      </top>
      <bottom style="thin">
        <color rgb="FF000080"/>
      </bottom>
      <diagonal/>
    </border>
  </borders>
  <cellStyleXfs count="51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4" applyProtection="0">
      <alignment vertical="center"/>
    </xf>
    <xf numFmtId="4" fontId="12" fillId="21" borderId="4" applyNumberFormat="0" applyProtection="0">
      <alignment horizontal="left" vertical="center" indent="1"/>
    </xf>
    <xf numFmtId="4" fontId="12" fillId="22" borderId="4" applyNumberFormat="0" applyProtection="0">
      <alignment horizontal="right" vertical="center"/>
    </xf>
    <xf numFmtId="4" fontId="12" fillId="5" borderId="4" applyNumberFormat="0" applyProtection="0">
      <alignment horizontal="left" vertical="center" indent="1"/>
    </xf>
    <xf numFmtId="4" fontId="12" fillId="23" borderId="4" applyNumberFormat="0" applyProtection="0">
      <alignment vertical="center"/>
    </xf>
    <xf numFmtId="0" fontId="12" fillId="24" borderId="4" applyNumberFormat="0" applyProtection="0">
      <alignment horizontal="left" vertical="center" indent="1"/>
    </xf>
    <xf numFmtId="0" fontId="12" fillId="25" borderId="4" applyNumberFormat="0" applyProtection="0">
      <alignment horizontal="left" vertical="center" indent="1"/>
    </xf>
    <xf numFmtId="0" fontId="12" fillId="2" borderId="4" applyNumberFormat="0" applyProtection="0">
      <alignment horizontal="left" vertical="center" wrapText="1" indent="1"/>
    </xf>
    <xf numFmtId="0" fontId="12" fillId="26" borderId="4" applyNumberFormat="0" applyProtection="0">
      <alignment horizontal="left" vertical="center" indent="1"/>
    </xf>
    <xf numFmtId="4" fontId="12" fillId="0" borderId="4" applyNumberFormat="0" applyProtection="0">
      <alignment horizontal="right" vertical="center"/>
    </xf>
  </cellStyleXfs>
  <cellXfs count="23">
    <xf numFmtId="0" fontId="0" fillId="0" borderId="0" xfId="0"/>
    <xf numFmtId="0" fontId="12" fillId="0" borderId="4" xfId="49" quotePrefix="1" applyFill="1" applyAlignment="1">
      <alignment horizontal="left" vertical="center" indent="5"/>
    </xf>
    <xf numFmtId="0" fontId="12" fillId="0" borderId="4" xfId="49" quotePrefix="1" applyFill="1">
      <alignment horizontal="left" vertical="center" indent="1"/>
    </xf>
    <xf numFmtId="0" fontId="12" fillId="0" borderId="4" xfId="49" quotePrefix="1" applyFill="1" applyAlignment="1">
      <alignment horizontal="left" vertical="center" indent="7"/>
    </xf>
    <xf numFmtId="3" fontId="12" fillId="0" borderId="4" xfId="50" applyNumberFormat="1">
      <alignment horizontal="right" vertical="center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4" xfId="49" quotePrefix="1" applyFill="1" applyAlignment="1">
      <alignment horizontal="left" vertical="center" indent="9"/>
    </xf>
    <xf numFmtId="0" fontId="2" fillId="0" borderId="5" xfId="6" quotePrefix="1" applyFill="1" applyBorder="1" applyAlignment="1">
      <alignment horizontal="left" vertical="center" indent="4"/>
    </xf>
    <xf numFmtId="0" fontId="2" fillId="0" borderId="5" xfId="6" quotePrefix="1" applyFill="1" applyBorder="1" applyAlignment="1">
      <alignment horizontal="left" vertical="center" indent="1"/>
    </xf>
    <xf numFmtId="3" fontId="12" fillId="0" borderId="6" xfId="50" applyNumberFormat="1" applyBorder="1">
      <alignment horizontal="right" vertical="center"/>
    </xf>
    <xf numFmtId="3" fontId="0" fillId="0" borderId="0" xfId="0" applyNumberFormat="1"/>
    <xf numFmtId="3" fontId="12" fillId="27" borderId="4" xfId="50" applyNumberFormat="1" applyFill="1">
      <alignment horizontal="right" vertical="center"/>
    </xf>
    <xf numFmtId="0" fontId="12" fillId="0" borderId="7" xfId="0" applyFont="1" applyBorder="1" applyAlignment="1">
      <alignment horizontal="left" vertical="center" indent="5"/>
    </xf>
    <xf numFmtId="0" fontId="12" fillId="0" borderId="7" xfId="0" applyFont="1" applyBorder="1" applyAlignment="1">
      <alignment horizontal="left" vertical="center" indent="1"/>
    </xf>
    <xf numFmtId="0" fontId="12" fillId="0" borderId="7" xfId="0" applyFont="1" applyBorder="1" applyAlignment="1">
      <alignment horizontal="right" vertical="center"/>
    </xf>
    <xf numFmtId="0" fontId="14" fillId="0" borderId="0" xfId="0" applyFont="1"/>
    <xf numFmtId="0" fontId="12" fillId="0" borderId="7" xfId="0" applyFont="1" applyBorder="1" applyAlignment="1">
      <alignment horizontal="left" vertical="center" indent="7"/>
    </xf>
    <xf numFmtId="0" fontId="12" fillId="0" borderId="4" xfId="49" quotePrefix="1" applyFill="1" applyAlignment="1">
      <alignment horizontal="left" vertical="center" wrapText="1" indent="1"/>
    </xf>
    <xf numFmtId="0" fontId="12" fillId="0" borderId="7" xfId="0" applyFont="1" applyBorder="1" applyAlignment="1">
      <alignment horizontal="left" vertical="center" wrapText="1" indent="1"/>
    </xf>
    <xf numFmtId="3" fontId="12" fillId="0" borderId="7" xfId="0" applyNumberFormat="1" applyFont="1" applyBorder="1" applyAlignment="1">
      <alignment horizontal="right" vertical="center"/>
    </xf>
    <xf numFmtId="3" fontId="12" fillId="27" borderId="6" xfId="50" applyNumberFormat="1" applyFill="1" applyBorder="1">
      <alignment horizontal="right" vertical="center"/>
    </xf>
    <xf numFmtId="0" fontId="12" fillId="27" borderId="7" xfId="0" applyFont="1" applyFill="1" applyBorder="1" applyAlignment="1">
      <alignment horizontal="right" vertical="center"/>
    </xf>
  </cellXfs>
  <cellStyles count="51">
    <cellStyle name="Normal" xfId="0" builtinId="0"/>
    <cellStyle name="Normal 2" xfId="3" xr:uid="{00000000-0005-0000-0000-000001000000}"/>
    <cellStyle name="SAPBEXaggData" xfId="5" xr:uid="{00000000-0005-0000-0000-000002000000}"/>
    <cellStyle name="SAPBEXaggData 2" xfId="45" xr:uid="{00000000-0005-0000-0000-000003000000}"/>
    <cellStyle name="SAPBEXaggDataEmph" xfId="9" xr:uid="{00000000-0005-0000-0000-000004000000}"/>
    <cellStyle name="SAPBEXaggItem" xfId="10" xr:uid="{00000000-0005-0000-0000-000005000000}"/>
    <cellStyle name="SAPBEXaggItem 2" xfId="44" xr:uid="{00000000-0005-0000-0000-000006000000}"/>
    <cellStyle name="SAPBEXaggItemX" xfId="11" xr:uid="{00000000-0005-0000-0000-000007000000}"/>
    <cellStyle name="SAPBEXchaText" xfId="1" xr:uid="{00000000-0005-0000-0000-000008000000}"/>
    <cellStyle name="SAPBEXchaText 2" xfId="41" xr:uid="{00000000-0005-0000-0000-000009000000}"/>
    <cellStyle name="SAPBEXexcBad7" xfId="12" xr:uid="{00000000-0005-0000-0000-00000A000000}"/>
    <cellStyle name="SAPBEXexcBad8" xfId="13" xr:uid="{00000000-0005-0000-0000-00000B000000}"/>
    <cellStyle name="SAPBEXexcBad9" xfId="14" xr:uid="{00000000-0005-0000-0000-00000C000000}"/>
    <cellStyle name="SAPBEXexcCritical4" xfId="15" xr:uid="{00000000-0005-0000-0000-00000D000000}"/>
    <cellStyle name="SAPBEXexcCritical5" xfId="16" xr:uid="{00000000-0005-0000-0000-00000E000000}"/>
    <cellStyle name="SAPBEXexcCritical6" xfId="17" xr:uid="{00000000-0005-0000-0000-00000F000000}"/>
    <cellStyle name="SAPBEXexcGood1" xfId="18" xr:uid="{00000000-0005-0000-0000-000010000000}"/>
    <cellStyle name="SAPBEXexcGood2" xfId="19" xr:uid="{00000000-0005-0000-0000-000011000000}"/>
    <cellStyle name="SAPBEXexcGood3" xfId="20" xr:uid="{00000000-0005-0000-0000-000012000000}"/>
    <cellStyle name="SAPBEXfilterDrill" xfId="21" xr:uid="{00000000-0005-0000-0000-000013000000}"/>
    <cellStyle name="SAPBEXfilterItem" xfId="22" xr:uid="{00000000-0005-0000-0000-000014000000}"/>
    <cellStyle name="SAPBEXfilterText" xfId="23" xr:uid="{00000000-0005-0000-0000-000015000000}"/>
    <cellStyle name="SAPBEXformats" xfId="24" xr:uid="{00000000-0005-0000-0000-000016000000}"/>
    <cellStyle name="SAPBEXformats 2" xfId="43" xr:uid="{00000000-0005-0000-0000-000017000000}"/>
    <cellStyle name="SAPBEXheaderItem" xfId="25" xr:uid="{00000000-0005-0000-0000-000018000000}"/>
    <cellStyle name="SAPBEXheaderText" xfId="26" xr:uid="{00000000-0005-0000-0000-000019000000}"/>
    <cellStyle name="SAPBEXHLevel0" xfId="27" xr:uid="{00000000-0005-0000-0000-00001A000000}"/>
    <cellStyle name="SAPBEXHLevel0 2" xfId="46" xr:uid="{00000000-0005-0000-0000-00001B000000}"/>
    <cellStyle name="SAPBEXHLevel0X" xfId="28" xr:uid="{00000000-0005-0000-0000-00001C000000}"/>
    <cellStyle name="SAPBEXHLevel1" xfId="4" xr:uid="{00000000-0005-0000-0000-00001D000000}"/>
    <cellStyle name="SAPBEXHLevel1 2" xfId="47" xr:uid="{00000000-0005-0000-0000-00001E000000}"/>
    <cellStyle name="SAPBEXHLevel1X" xfId="29" xr:uid="{00000000-0005-0000-0000-00001F000000}"/>
    <cellStyle name="SAPBEXHLevel2" xfId="6" xr:uid="{00000000-0005-0000-0000-000020000000}"/>
    <cellStyle name="SAPBEXHLevel2 2" xfId="48" xr:uid="{00000000-0005-0000-0000-000021000000}"/>
    <cellStyle name="SAPBEXHLevel2X" xfId="30" xr:uid="{00000000-0005-0000-0000-000022000000}"/>
    <cellStyle name="SAPBEXHLevel3" xfId="7" xr:uid="{00000000-0005-0000-0000-000023000000}"/>
    <cellStyle name="SAPBEXHLevel3 2" xfId="49" xr:uid="{00000000-0005-0000-0000-000024000000}"/>
    <cellStyle name="SAPBEXHLevel3X" xfId="31" xr:uid="{00000000-0005-0000-0000-000025000000}"/>
    <cellStyle name="SAPBEXinputData" xfId="32" xr:uid="{00000000-0005-0000-0000-000026000000}"/>
    <cellStyle name="SAPBEXresData" xfId="33" xr:uid="{00000000-0005-0000-0000-000027000000}"/>
    <cellStyle name="SAPBEXresDataEmph" xfId="34" xr:uid="{00000000-0005-0000-0000-000028000000}"/>
    <cellStyle name="SAPBEXresItem" xfId="35" xr:uid="{00000000-0005-0000-0000-000029000000}"/>
    <cellStyle name="SAPBEXresItemX" xfId="36" xr:uid="{00000000-0005-0000-0000-00002A000000}"/>
    <cellStyle name="SAPBEXstdData" xfId="8" xr:uid="{00000000-0005-0000-0000-00002B000000}"/>
    <cellStyle name="SAPBEXstdData 2" xfId="50" xr:uid="{00000000-0005-0000-0000-00002C000000}"/>
    <cellStyle name="SAPBEXstdDataEmph" xfId="37" xr:uid="{00000000-0005-0000-0000-00002D000000}"/>
    <cellStyle name="SAPBEXstdItem" xfId="2" xr:uid="{00000000-0005-0000-0000-00002E000000}"/>
    <cellStyle name="SAPBEXstdItem 2" xfId="42" xr:uid="{00000000-0005-0000-0000-00002F000000}"/>
    <cellStyle name="SAPBEXstdItemX" xfId="38" xr:uid="{00000000-0005-0000-0000-000030000000}"/>
    <cellStyle name="SAPBEXtitle" xfId="39" xr:uid="{00000000-0005-0000-0000-000031000000}"/>
    <cellStyle name="SAPBEXundefined" xfId="4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82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L14" sqref="L14"/>
    </sheetView>
  </sheetViews>
  <sheetFormatPr defaultColWidth="9.140625" defaultRowHeight="15" x14ac:dyDescent="0.25"/>
  <cols>
    <col min="1" max="1" width="17.28515625" customWidth="1"/>
    <col min="2" max="2" width="51.42578125" customWidth="1"/>
    <col min="3" max="7" width="13.28515625" customWidth="1"/>
  </cols>
  <sheetData>
    <row r="2" spans="1:7" ht="38.25" x14ac:dyDescent="0.25">
      <c r="A2" s="5">
        <v>1853</v>
      </c>
      <c r="B2" s="5" t="s">
        <v>38</v>
      </c>
      <c r="C2" s="5" t="s">
        <v>33</v>
      </c>
      <c r="D2" s="5" t="s">
        <v>34</v>
      </c>
      <c r="E2" s="6" t="s">
        <v>35</v>
      </c>
      <c r="F2" s="6" t="s">
        <v>31</v>
      </c>
      <c r="G2" s="6" t="s">
        <v>36</v>
      </c>
    </row>
    <row r="3" spans="1:7" x14ac:dyDescent="0.25">
      <c r="A3" s="3">
        <v>11</v>
      </c>
      <c r="B3" s="2" t="s">
        <v>0</v>
      </c>
      <c r="C3" s="4">
        <v>3330239.27</v>
      </c>
      <c r="D3" s="12">
        <v>3617119</v>
      </c>
      <c r="E3" s="4">
        <f>E13</f>
        <v>3964782</v>
      </c>
      <c r="F3" s="4">
        <f t="shared" ref="F3:G3" si="0">F13</f>
        <v>4239395</v>
      </c>
      <c r="G3" s="4">
        <f t="shared" si="0"/>
        <v>4592841</v>
      </c>
    </row>
    <row r="4" spans="1:7" x14ac:dyDescent="0.25">
      <c r="A4" s="3">
        <v>31</v>
      </c>
      <c r="B4" s="2" t="s">
        <v>8</v>
      </c>
      <c r="C4" s="4">
        <v>346972</v>
      </c>
      <c r="D4" s="12">
        <v>339309</v>
      </c>
      <c r="E4" s="4">
        <v>283116.5</v>
      </c>
      <c r="F4" s="4">
        <v>316931.5</v>
      </c>
      <c r="G4" s="4">
        <v>330975</v>
      </c>
    </row>
    <row r="5" spans="1:7" x14ac:dyDescent="0.25">
      <c r="A5" s="3">
        <v>43</v>
      </c>
      <c r="B5" s="2" t="s">
        <v>2</v>
      </c>
      <c r="C5" s="4">
        <v>95142</v>
      </c>
      <c r="D5" s="12">
        <v>186016</v>
      </c>
      <c r="E5" s="4">
        <v>89625</v>
      </c>
      <c r="F5" s="4">
        <v>91625</v>
      </c>
      <c r="G5" s="4">
        <v>91625</v>
      </c>
    </row>
    <row r="6" spans="1:7" x14ac:dyDescent="0.25">
      <c r="A6" s="3">
        <v>50</v>
      </c>
      <c r="B6" s="2" t="s">
        <v>37</v>
      </c>
      <c r="C6" s="4">
        <v>0</v>
      </c>
      <c r="D6" s="12">
        <v>0</v>
      </c>
      <c r="E6" s="4">
        <v>201938</v>
      </c>
      <c r="F6" s="4">
        <v>196242</v>
      </c>
      <c r="G6" s="4">
        <v>147748</v>
      </c>
    </row>
    <row r="7" spans="1:7" x14ac:dyDescent="0.25">
      <c r="A7" s="3">
        <v>51</v>
      </c>
      <c r="B7" s="2" t="s">
        <v>4</v>
      </c>
      <c r="C7" s="4">
        <v>55420</v>
      </c>
      <c r="D7" s="12">
        <v>644478</v>
      </c>
      <c r="E7" s="4">
        <v>267476</v>
      </c>
      <c r="F7" s="4">
        <v>166610</v>
      </c>
      <c r="G7" s="4">
        <v>95400</v>
      </c>
    </row>
    <row r="8" spans="1:7" x14ac:dyDescent="0.25">
      <c r="A8" s="3">
        <v>52</v>
      </c>
      <c r="B8" s="2" t="s">
        <v>5</v>
      </c>
      <c r="C8" s="4">
        <v>1029797</v>
      </c>
      <c r="D8" s="12">
        <v>512573</v>
      </c>
      <c r="E8" s="4">
        <v>0</v>
      </c>
      <c r="F8" s="4">
        <v>0</v>
      </c>
      <c r="G8" s="4">
        <v>0</v>
      </c>
    </row>
    <row r="9" spans="1:7" x14ac:dyDescent="0.25">
      <c r="A9" s="3">
        <v>581</v>
      </c>
      <c r="B9" s="2" t="s">
        <v>9</v>
      </c>
      <c r="C9" s="4">
        <v>0</v>
      </c>
      <c r="D9" s="12">
        <v>42740</v>
      </c>
      <c r="E9" s="4">
        <f>E63+E71</f>
        <v>225121</v>
      </c>
      <c r="F9" s="4">
        <f>F63+F71</f>
        <v>170959</v>
      </c>
      <c r="G9" s="4">
        <f>G63+G71</f>
        <v>170959</v>
      </c>
    </row>
    <row r="10" spans="1:7" x14ac:dyDescent="0.25">
      <c r="A10" s="3">
        <v>61</v>
      </c>
      <c r="B10" s="2" t="s">
        <v>6</v>
      </c>
      <c r="C10" s="4">
        <v>0</v>
      </c>
      <c r="D10" s="12">
        <v>2500</v>
      </c>
      <c r="E10" s="4">
        <v>2000</v>
      </c>
      <c r="F10" s="4">
        <v>2000</v>
      </c>
      <c r="G10" s="4">
        <v>2000</v>
      </c>
    </row>
    <row r="11" spans="1:7" x14ac:dyDescent="0.25">
      <c r="A11" s="8" t="s">
        <v>27</v>
      </c>
      <c r="B11" s="9" t="s">
        <v>28</v>
      </c>
      <c r="C11" s="10">
        <f>SUM(C3:C10)</f>
        <v>4857570.2699999996</v>
      </c>
      <c r="D11" s="21">
        <f>SUM(D3:D10)</f>
        <v>5344735</v>
      </c>
      <c r="E11" s="10">
        <f>SUM(E3:E10)</f>
        <v>5034058.5</v>
      </c>
      <c r="F11" s="10">
        <f>SUM(F3:F10)</f>
        <v>5183762.5</v>
      </c>
      <c r="G11" s="10">
        <f>SUM(G3:G10)</f>
        <v>5431548</v>
      </c>
    </row>
    <row r="12" spans="1:7" x14ac:dyDescent="0.25">
      <c r="A12" s="1" t="s">
        <v>44</v>
      </c>
      <c r="B12" s="2" t="s">
        <v>45</v>
      </c>
      <c r="C12" s="12">
        <v>3328914.27</v>
      </c>
      <c r="D12" s="12">
        <v>3291542</v>
      </c>
      <c r="E12" s="4">
        <f>E14+E19</f>
        <v>3964782</v>
      </c>
      <c r="F12" s="4">
        <f t="shared" ref="F12:G12" si="1">F14+F19</f>
        <v>4239395</v>
      </c>
      <c r="G12" s="4">
        <f t="shared" si="1"/>
        <v>4592841</v>
      </c>
    </row>
    <row r="13" spans="1:7" x14ac:dyDescent="0.25">
      <c r="A13" s="3" t="s">
        <v>17</v>
      </c>
      <c r="B13" s="2" t="s">
        <v>0</v>
      </c>
      <c r="C13" s="4">
        <v>3328914.27</v>
      </c>
      <c r="D13" s="12">
        <v>3291542</v>
      </c>
      <c r="E13" s="4">
        <f>E14+E19</f>
        <v>3964782</v>
      </c>
      <c r="F13" s="4">
        <f t="shared" ref="F13:G13" si="2">F14+F19</f>
        <v>4239395</v>
      </c>
      <c r="G13" s="4">
        <f t="shared" si="2"/>
        <v>4592841</v>
      </c>
    </row>
    <row r="14" spans="1:7" x14ac:dyDescent="0.25">
      <c r="A14" s="3">
        <v>3</v>
      </c>
      <c r="B14" s="2" t="s">
        <v>30</v>
      </c>
      <c r="C14" s="4">
        <f>SUM(C15:C18)</f>
        <v>3300386.38</v>
      </c>
      <c r="D14" s="12">
        <v>3291542</v>
      </c>
      <c r="E14" s="4">
        <f>SUM(E15:E18)</f>
        <v>3832853</v>
      </c>
      <c r="F14" s="4">
        <f>SUM(F15:F18)</f>
        <v>4099269</v>
      </c>
      <c r="G14" s="4">
        <f>SUM(G15:G18)</f>
        <v>4436259</v>
      </c>
    </row>
    <row r="15" spans="1:7" x14ac:dyDescent="0.25">
      <c r="A15" s="7" t="s">
        <v>7</v>
      </c>
      <c r="B15" s="2" t="s">
        <v>19</v>
      </c>
      <c r="C15" s="4">
        <v>2987828.21</v>
      </c>
      <c r="D15" s="12">
        <v>3237150</v>
      </c>
      <c r="E15" s="4">
        <v>3418601</v>
      </c>
      <c r="F15" s="4">
        <v>3663018</v>
      </c>
      <c r="G15" s="4">
        <v>3986298</v>
      </c>
    </row>
    <row r="16" spans="1:7" x14ac:dyDescent="0.25">
      <c r="A16" s="7" t="s">
        <v>10</v>
      </c>
      <c r="B16" s="2" t="s">
        <v>18</v>
      </c>
      <c r="C16" s="4">
        <v>309949</v>
      </c>
      <c r="D16" s="12">
        <f>54392+236916</f>
        <v>291308</v>
      </c>
      <c r="E16" s="4">
        <v>409052</v>
      </c>
      <c r="F16" s="4">
        <v>431051</v>
      </c>
      <c r="G16" s="4">
        <v>444761</v>
      </c>
    </row>
    <row r="17" spans="1:12" x14ac:dyDescent="0.25">
      <c r="A17" s="7" t="s">
        <v>11</v>
      </c>
      <c r="B17" s="2" t="s">
        <v>20</v>
      </c>
      <c r="C17" s="4">
        <v>2609.17</v>
      </c>
      <c r="D17" s="12">
        <v>1500</v>
      </c>
      <c r="E17" s="4">
        <v>1500</v>
      </c>
      <c r="F17" s="4">
        <v>1500</v>
      </c>
      <c r="G17" s="4">
        <v>1500</v>
      </c>
      <c r="J17" s="11"/>
    </row>
    <row r="18" spans="1:12" x14ac:dyDescent="0.25">
      <c r="A18" s="7" t="s">
        <v>12</v>
      </c>
      <c r="B18" s="2" t="s">
        <v>21</v>
      </c>
      <c r="C18" s="4">
        <v>0</v>
      </c>
      <c r="D18" s="12">
        <v>1340</v>
      </c>
      <c r="E18" s="4">
        <v>3700</v>
      </c>
      <c r="F18" s="4">
        <v>3700</v>
      </c>
      <c r="G18" s="4">
        <v>3700</v>
      </c>
    </row>
    <row r="19" spans="1:12" x14ac:dyDescent="0.25">
      <c r="A19" s="3">
        <v>4</v>
      </c>
      <c r="B19" s="2" t="s">
        <v>32</v>
      </c>
      <c r="C19" s="4">
        <v>28527.79</v>
      </c>
      <c r="D19" s="12">
        <v>85821</v>
      </c>
      <c r="E19" s="4">
        <f>SUM(E20:E21)</f>
        <v>131929</v>
      </c>
      <c r="F19" s="4">
        <f>SUM(F20:F21)</f>
        <v>140126</v>
      </c>
      <c r="G19" s="4">
        <f>SUM(G20:G21)</f>
        <v>156582</v>
      </c>
      <c r="K19" s="11"/>
      <c r="L19" s="11"/>
    </row>
    <row r="20" spans="1:12" x14ac:dyDescent="0.25">
      <c r="A20" s="7" t="s">
        <v>13</v>
      </c>
      <c r="B20" s="2" t="s">
        <v>26</v>
      </c>
      <c r="C20" s="4">
        <v>0</v>
      </c>
      <c r="D20" s="12">
        <v>17307</v>
      </c>
      <c r="E20" s="4">
        <v>8000</v>
      </c>
      <c r="F20" s="4">
        <v>8000</v>
      </c>
      <c r="G20" s="4">
        <v>8000</v>
      </c>
    </row>
    <row r="21" spans="1:12" x14ac:dyDescent="0.25">
      <c r="A21" s="7" t="s">
        <v>14</v>
      </c>
      <c r="B21" s="2" t="s">
        <v>22</v>
      </c>
      <c r="C21" s="4">
        <v>28527.79</v>
      </c>
      <c r="D21" s="12">
        <v>68514</v>
      </c>
      <c r="E21" s="4">
        <v>123929</v>
      </c>
      <c r="F21" s="4">
        <v>132126</v>
      </c>
      <c r="G21" s="4">
        <v>148582</v>
      </c>
    </row>
    <row r="22" spans="1:12" ht="22.5" x14ac:dyDescent="0.25">
      <c r="A22" s="1" t="s">
        <v>46</v>
      </c>
      <c r="B22" s="18" t="s">
        <v>47</v>
      </c>
      <c r="C22" s="12">
        <v>1527330.4300000002</v>
      </c>
      <c r="D22" s="12">
        <f>585000+1099876</f>
        <v>1684876</v>
      </c>
      <c r="E22" s="4">
        <f>E23+E32+E39+E45+E63+E67</f>
        <v>898317.5</v>
      </c>
      <c r="F22" s="4">
        <f t="shared" ref="F22:G22" si="3">F23+F32+F39+F45+F63+F67</f>
        <v>773408.5</v>
      </c>
      <c r="G22" s="4">
        <f t="shared" si="3"/>
        <v>667748</v>
      </c>
    </row>
    <row r="23" spans="1:12" x14ac:dyDescent="0.25">
      <c r="A23" s="3" t="s">
        <v>7</v>
      </c>
      <c r="B23" s="2" t="s">
        <v>8</v>
      </c>
      <c r="C23" s="4">
        <v>346972</v>
      </c>
      <c r="D23" s="12">
        <v>339309</v>
      </c>
      <c r="E23" s="4">
        <v>283116.5</v>
      </c>
      <c r="F23" s="4">
        <v>316931.5</v>
      </c>
      <c r="G23" s="4">
        <v>330975</v>
      </c>
    </row>
    <row r="24" spans="1:12" x14ac:dyDescent="0.25">
      <c r="A24" s="3">
        <v>3</v>
      </c>
      <c r="B24" s="2" t="s">
        <v>30</v>
      </c>
      <c r="C24" s="4">
        <v>346971.98000000004</v>
      </c>
      <c r="D24" s="12">
        <v>339309</v>
      </c>
      <c r="E24" s="4">
        <f>SUM(E25:E26)</f>
        <v>258617</v>
      </c>
      <c r="F24" s="4">
        <f>SUM(F25:F26)</f>
        <v>287432</v>
      </c>
      <c r="G24" s="4">
        <f>SUM(G25:G26)</f>
        <v>301475</v>
      </c>
    </row>
    <row r="25" spans="1:12" x14ac:dyDescent="0.25">
      <c r="A25" s="7" t="s">
        <v>7</v>
      </c>
      <c r="B25" s="2" t="s">
        <v>19</v>
      </c>
      <c r="C25" s="4">
        <v>151939.02000000002</v>
      </c>
      <c r="D25" s="12">
        <v>170300</v>
      </c>
      <c r="E25" s="4">
        <v>191617</v>
      </c>
      <c r="F25" s="4">
        <v>206432</v>
      </c>
      <c r="G25" s="4">
        <v>213975</v>
      </c>
    </row>
    <row r="26" spans="1:12" x14ac:dyDescent="0.25">
      <c r="A26" s="7" t="s">
        <v>10</v>
      </c>
      <c r="B26" s="2" t="s">
        <v>18</v>
      </c>
      <c r="C26" s="4">
        <v>189376.30000000005</v>
      </c>
      <c r="D26" s="12">
        <v>133159</v>
      </c>
      <c r="E26" s="4">
        <v>67000</v>
      </c>
      <c r="F26" s="4">
        <v>81000</v>
      </c>
      <c r="G26" s="4">
        <v>87500</v>
      </c>
    </row>
    <row r="27" spans="1:12" x14ac:dyDescent="0.25">
      <c r="A27" s="7">
        <v>34</v>
      </c>
      <c r="B27" s="2" t="s">
        <v>20</v>
      </c>
      <c r="C27" s="4">
        <v>145.91999999999999</v>
      </c>
      <c r="D27" s="12">
        <v>850</v>
      </c>
      <c r="E27" s="4">
        <v>0</v>
      </c>
      <c r="F27" s="4">
        <v>0</v>
      </c>
      <c r="G27" s="4">
        <v>0</v>
      </c>
    </row>
    <row r="28" spans="1:12" x14ac:dyDescent="0.25">
      <c r="A28" s="7">
        <v>37</v>
      </c>
      <c r="B28" s="2" t="s">
        <v>21</v>
      </c>
      <c r="C28" s="4">
        <v>688.49</v>
      </c>
      <c r="D28" s="12">
        <v>0</v>
      </c>
      <c r="E28" s="4">
        <v>0</v>
      </c>
      <c r="F28" s="4">
        <v>0</v>
      </c>
      <c r="G28" s="4">
        <v>0</v>
      </c>
    </row>
    <row r="29" spans="1:12" x14ac:dyDescent="0.25">
      <c r="A29" s="3">
        <v>4</v>
      </c>
      <c r="B29" s="2" t="s">
        <v>32</v>
      </c>
      <c r="C29" s="4">
        <v>4822.25</v>
      </c>
      <c r="D29" s="12">
        <v>35000</v>
      </c>
      <c r="E29" s="4">
        <f>SUM(E30:E31)</f>
        <v>24500</v>
      </c>
      <c r="F29" s="4">
        <f>SUM(F30:F31)</f>
        <v>29500</v>
      </c>
      <c r="G29" s="4">
        <f>SUM(G30:G31)</f>
        <v>29500</v>
      </c>
      <c r="K29" s="11"/>
      <c r="L29" s="11"/>
    </row>
    <row r="30" spans="1:12" x14ac:dyDescent="0.25">
      <c r="A30" s="7" t="s">
        <v>13</v>
      </c>
      <c r="B30" s="2" t="s">
        <v>26</v>
      </c>
      <c r="C30" s="4">
        <v>0</v>
      </c>
      <c r="D30" s="12">
        <v>0</v>
      </c>
      <c r="E30" s="4">
        <v>1500</v>
      </c>
      <c r="F30" s="4">
        <v>1500</v>
      </c>
      <c r="G30" s="4">
        <v>1500</v>
      </c>
    </row>
    <row r="31" spans="1:12" x14ac:dyDescent="0.25">
      <c r="A31" s="7" t="s">
        <v>14</v>
      </c>
      <c r="B31" s="2" t="s">
        <v>22</v>
      </c>
      <c r="C31" s="4">
        <v>4822.25</v>
      </c>
      <c r="D31" s="12">
        <v>35000</v>
      </c>
      <c r="E31" s="4">
        <v>23000</v>
      </c>
      <c r="F31" s="4">
        <v>28000</v>
      </c>
      <c r="G31" s="4">
        <v>28000</v>
      </c>
    </row>
    <row r="32" spans="1:12" x14ac:dyDescent="0.25">
      <c r="A32" s="3" t="s">
        <v>1</v>
      </c>
      <c r="B32" s="2" t="s">
        <v>2</v>
      </c>
      <c r="C32" s="4">
        <v>95142</v>
      </c>
      <c r="D32" s="12">
        <v>186016</v>
      </c>
      <c r="E32" s="4">
        <v>89625</v>
      </c>
      <c r="F32" s="4">
        <v>91625</v>
      </c>
      <c r="G32" s="4">
        <v>91625</v>
      </c>
      <c r="I32" s="11"/>
    </row>
    <row r="33" spans="1:9" x14ac:dyDescent="0.25">
      <c r="A33" s="3">
        <v>3</v>
      </c>
      <c r="B33" s="2" t="s">
        <v>30</v>
      </c>
      <c r="C33" s="4">
        <v>95141.84</v>
      </c>
      <c r="D33" s="12">
        <v>150816</v>
      </c>
      <c r="E33" s="4">
        <f>SUM(E34:E35)</f>
        <v>63625</v>
      </c>
      <c r="F33" s="4">
        <f t="shared" ref="F33:G33" si="4">SUM(F34:F35)</f>
        <v>65625</v>
      </c>
      <c r="G33" s="4">
        <f t="shared" si="4"/>
        <v>65625</v>
      </c>
    </row>
    <row r="34" spans="1:9" x14ac:dyDescent="0.25">
      <c r="A34" s="7" t="s">
        <v>7</v>
      </c>
      <c r="B34" s="2" t="s">
        <v>19</v>
      </c>
      <c r="C34" s="4">
        <v>62794.829999999994</v>
      </c>
      <c r="D34" s="12">
        <v>124000</v>
      </c>
      <c r="E34" s="4">
        <v>36125</v>
      </c>
      <c r="F34" s="4">
        <v>36125</v>
      </c>
      <c r="G34" s="4">
        <v>36125</v>
      </c>
    </row>
    <row r="35" spans="1:9" x14ac:dyDescent="0.25">
      <c r="A35" s="7" t="s">
        <v>10</v>
      </c>
      <c r="B35" s="2" t="s">
        <v>18</v>
      </c>
      <c r="C35" s="4">
        <v>30956.760000000002</v>
      </c>
      <c r="D35" s="12">
        <v>26816</v>
      </c>
      <c r="E35" s="4">
        <v>27500</v>
      </c>
      <c r="F35" s="4">
        <v>29500</v>
      </c>
      <c r="G35" s="4">
        <v>29500</v>
      </c>
    </row>
    <row r="36" spans="1:9" x14ac:dyDescent="0.25">
      <c r="A36" s="3">
        <v>4</v>
      </c>
      <c r="B36" s="2" t="s">
        <v>32</v>
      </c>
      <c r="C36" s="4">
        <v>1390.25</v>
      </c>
      <c r="D36" s="12">
        <v>35200</v>
      </c>
      <c r="E36" s="4">
        <f>SUM(E37:E38)</f>
        <v>26000</v>
      </c>
      <c r="F36" s="4">
        <f t="shared" ref="F36:G36" si="5">SUM(F37:F38)</f>
        <v>26000</v>
      </c>
      <c r="G36" s="4">
        <f t="shared" si="5"/>
        <v>26000</v>
      </c>
    </row>
    <row r="37" spans="1:9" x14ac:dyDescent="0.25">
      <c r="A37" s="7" t="s">
        <v>13</v>
      </c>
      <c r="B37" s="2" t="s">
        <v>26</v>
      </c>
      <c r="C37" s="4">
        <v>0</v>
      </c>
      <c r="D37" s="12">
        <v>1200</v>
      </c>
      <c r="E37" s="4">
        <v>2000</v>
      </c>
      <c r="F37" s="4">
        <v>2000</v>
      </c>
      <c r="G37" s="4">
        <v>2000</v>
      </c>
    </row>
    <row r="38" spans="1:9" x14ac:dyDescent="0.25">
      <c r="A38" s="7" t="s">
        <v>14</v>
      </c>
      <c r="B38" s="2" t="s">
        <v>22</v>
      </c>
      <c r="C38" s="4">
        <v>1390.25</v>
      </c>
      <c r="D38" s="12">
        <v>34000</v>
      </c>
      <c r="E38" s="4">
        <v>24000</v>
      </c>
      <c r="F38" s="4">
        <v>24000</v>
      </c>
      <c r="G38" s="4">
        <v>24000</v>
      </c>
    </row>
    <row r="39" spans="1:9" x14ac:dyDescent="0.25">
      <c r="A39" s="3" t="s">
        <v>39</v>
      </c>
      <c r="B39" s="2" t="s">
        <v>37</v>
      </c>
      <c r="C39" s="4">
        <v>0</v>
      </c>
      <c r="D39" s="12">
        <v>0</v>
      </c>
      <c r="E39" s="4">
        <v>201938</v>
      </c>
      <c r="F39" s="4">
        <v>196242</v>
      </c>
      <c r="G39" s="4">
        <v>147748</v>
      </c>
    </row>
    <row r="40" spans="1:9" x14ac:dyDescent="0.25">
      <c r="A40" s="3">
        <v>3</v>
      </c>
      <c r="B40" s="2" t="s">
        <v>30</v>
      </c>
      <c r="C40" s="4">
        <v>0</v>
      </c>
      <c r="D40" s="12">
        <v>0</v>
      </c>
      <c r="E40" s="4">
        <f>SUM(E41:E42)</f>
        <v>183438</v>
      </c>
      <c r="F40" s="4">
        <f>SUM(F41:F42)</f>
        <v>195242</v>
      </c>
      <c r="G40" s="4">
        <f>SUM(G41:G42)</f>
        <v>146748</v>
      </c>
      <c r="I40" s="11"/>
    </row>
    <row r="41" spans="1:9" x14ac:dyDescent="0.25">
      <c r="A41" s="7" t="s">
        <v>7</v>
      </c>
      <c r="B41" s="2" t="s">
        <v>19</v>
      </c>
      <c r="C41" s="4">
        <v>0</v>
      </c>
      <c r="D41" s="12">
        <v>0</v>
      </c>
      <c r="E41" s="4">
        <v>166538</v>
      </c>
      <c r="F41" s="4">
        <v>177422</v>
      </c>
      <c r="G41" s="4">
        <v>128928</v>
      </c>
    </row>
    <row r="42" spans="1:9" x14ac:dyDescent="0.25">
      <c r="A42" s="7" t="s">
        <v>10</v>
      </c>
      <c r="B42" s="2" t="s">
        <v>18</v>
      </c>
      <c r="C42" s="4">
        <v>0</v>
      </c>
      <c r="D42" s="12">
        <v>0</v>
      </c>
      <c r="E42" s="4">
        <v>16900</v>
      </c>
      <c r="F42" s="4">
        <v>17820</v>
      </c>
      <c r="G42" s="4">
        <v>17820</v>
      </c>
    </row>
    <row r="43" spans="1:9" x14ac:dyDescent="0.25">
      <c r="A43" s="3">
        <v>4</v>
      </c>
      <c r="B43" s="2" t="s">
        <v>32</v>
      </c>
      <c r="C43" s="4">
        <v>0</v>
      </c>
      <c r="D43" s="12">
        <v>0</v>
      </c>
      <c r="E43" s="4">
        <f>SUM(E44:E44)</f>
        <v>18500</v>
      </c>
      <c r="F43" s="4">
        <f>SUM(F44:F44)</f>
        <v>1000</v>
      </c>
      <c r="G43" s="4">
        <f>SUM(G44:G44)</f>
        <v>1000</v>
      </c>
    </row>
    <row r="44" spans="1:9" x14ac:dyDescent="0.25">
      <c r="A44" s="7" t="s">
        <v>14</v>
      </c>
      <c r="B44" s="2" t="s">
        <v>22</v>
      </c>
      <c r="C44" s="4">
        <v>0</v>
      </c>
      <c r="D44" s="12">
        <v>0</v>
      </c>
      <c r="E44" s="4">
        <v>18500</v>
      </c>
      <c r="F44" s="4">
        <v>1000</v>
      </c>
      <c r="G44" s="4">
        <v>1000</v>
      </c>
    </row>
    <row r="45" spans="1:9" x14ac:dyDescent="0.25">
      <c r="A45" s="3" t="s">
        <v>3</v>
      </c>
      <c r="B45" s="2" t="s">
        <v>4</v>
      </c>
      <c r="C45" s="4">
        <v>55419.850000000006</v>
      </c>
      <c r="D45" s="12">
        <f>74478+570000</f>
        <v>644478</v>
      </c>
      <c r="E45" s="4">
        <v>267476</v>
      </c>
      <c r="F45" s="4">
        <v>166610</v>
      </c>
      <c r="G45" s="4">
        <v>95400</v>
      </c>
    </row>
    <row r="46" spans="1:9" x14ac:dyDescent="0.25">
      <c r="A46" s="3">
        <v>3</v>
      </c>
      <c r="B46" s="2" t="s">
        <v>30</v>
      </c>
      <c r="C46" s="4">
        <f>C47+C48+C51</f>
        <v>55387.850000000006</v>
      </c>
      <c r="D46" s="12">
        <f>74478</f>
        <v>74478</v>
      </c>
      <c r="E46" s="4">
        <f>SUM(E47:E51)</f>
        <v>262476</v>
      </c>
      <c r="F46" s="4">
        <f>SUM(F47:F51)</f>
        <v>155535</v>
      </c>
      <c r="G46" s="4">
        <f>SUM(G47:G51)</f>
        <v>90400</v>
      </c>
    </row>
    <row r="47" spans="1:9" x14ac:dyDescent="0.25">
      <c r="A47" s="7" t="s">
        <v>7</v>
      </c>
      <c r="B47" s="2" t="s">
        <v>19</v>
      </c>
      <c r="C47" s="4">
        <v>9125.5400000000009</v>
      </c>
      <c r="D47" s="12">
        <f>44950+35605</f>
        <v>80555</v>
      </c>
      <c r="E47" s="4">
        <v>116666</v>
      </c>
      <c r="F47" s="4">
        <v>41680</v>
      </c>
      <c r="G47" s="4">
        <v>7400</v>
      </c>
    </row>
    <row r="48" spans="1:9" x14ac:dyDescent="0.25">
      <c r="A48" s="7" t="s">
        <v>10</v>
      </c>
      <c r="B48" s="2" t="s">
        <v>18</v>
      </c>
      <c r="C48" s="4">
        <v>31894.310000000005</v>
      </c>
      <c r="D48" s="12">
        <f>25472+20517</f>
        <v>45989</v>
      </c>
      <c r="E48" s="4">
        <v>142900</v>
      </c>
      <c r="F48" s="4">
        <v>113855</v>
      </c>
      <c r="G48" s="4">
        <v>83000</v>
      </c>
    </row>
    <row r="49" spans="1:7" x14ac:dyDescent="0.25">
      <c r="A49" s="7">
        <v>34</v>
      </c>
      <c r="B49" s="2" t="s">
        <v>20</v>
      </c>
      <c r="C49" s="4">
        <v>0</v>
      </c>
      <c r="D49" s="12">
        <f>6+1404</f>
        <v>1410</v>
      </c>
      <c r="E49" s="4">
        <v>0</v>
      </c>
      <c r="F49" s="4">
        <v>0</v>
      </c>
      <c r="G49" s="4">
        <v>0</v>
      </c>
    </row>
    <row r="50" spans="1:7" x14ac:dyDescent="0.25">
      <c r="A50" s="7">
        <v>35</v>
      </c>
      <c r="B50" s="2" t="s">
        <v>24</v>
      </c>
      <c r="C50" s="4">
        <v>0</v>
      </c>
      <c r="D50" s="12">
        <v>0</v>
      </c>
      <c r="E50" s="4">
        <v>0</v>
      </c>
      <c r="F50" s="4">
        <v>0</v>
      </c>
      <c r="G50" s="4">
        <v>0</v>
      </c>
    </row>
    <row r="51" spans="1:7" x14ac:dyDescent="0.25">
      <c r="A51" s="7" t="s">
        <v>16</v>
      </c>
      <c r="B51" s="2" t="s">
        <v>23</v>
      </c>
      <c r="C51" s="4">
        <v>14368</v>
      </c>
      <c r="D51" s="12">
        <v>512474</v>
      </c>
      <c r="E51" s="4">
        <v>2910</v>
      </c>
      <c r="F51" s="4">
        <v>0</v>
      </c>
      <c r="G51" s="4">
        <v>0</v>
      </c>
    </row>
    <row r="52" spans="1:7" x14ac:dyDescent="0.25">
      <c r="A52" s="3">
        <v>4</v>
      </c>
      <c r="B52" s="2" t="s">
        <v>32</v>
      </c>
      <c r="C52" s="4">
        <v>32</v>
      </c>
      <c r="D52" s="12">
        <f>4050</f>
        <v>4050</v>
      </c>
      <c r="E52" s="4">
        <f>SUM(E53:E54)</f>
        <v>5000</v>
      </c>
      <c r="F52" s="4">
        <f>SUM(F53:F54)</f>
        <v>11075</v>
      </c>
      <c r="G52" s="4">
        <f>SUM(G53:G54)</f>
        <v>5000</v>
      </c>
    </row>
    <row r="53" spans="1:7" x14ac:dyDescent="0.25">
      <c r="A53" s="7" t="s">
        <v>13</v>
      </c>
      <c r="B53" s="2" t="s">
        <v>26</v>
      </c>
      <c r="C53" s="4">
        <v>0</v>
      </c>
      <c r="D53" s="12">
        <f>1000</f>
        <v>1000</v>
      </c>
      <c r="E53" s="4">
        <v>5000</v>
      </c>
      <c r="F53" s="4">
        <v>5000</v>
      </c>
      <c r="G53" s="4">
        <v>5000</v>
      </c>
    </row>
    <row r="54" spans="1:7" x14ac:dyDescent="0.25">
      <c r="A54" s="7" t="s">
        <v>14</v>
      </c>
      <c r="B54" s="2" t="s">
        <v>22</v>
      </c>
      <c r="C54" s="4">
        <v>32</v>
      </c>
      <c r="D54" s="12">
        <v>3050</v>
      </c>
      <c r="E54" s="4">
        <v>0</v>
      </c>
      <c r="F54" s="4">
        <v>6075</v>
      </c>
      <c r="G54" s="4">
        <v>0</v>
      </c>
    </row>
    <row r="55" spans="1:7" x14ac:dyDescent="0.25">
      <c r="A55" s="3" t="s">
        <v>25</v>
      </c>
      <c r="B55" s="2" t="s">
        <v>5</v>
      </c>
      <c r="C55" s="4">
        <v>1029797</v>
      </c>
      <c r="D55" s="12">
        <f>497573+15000</f>
        <v>512573</v>
      </c>
      <c r="E55" s="4">
        <v>0</v>
      </c>
      <c r="F55" s="4">
        <v>0</v>
      </c>
      <c r="G55" s="4">
        <v>0</v>
      </c>
    </row>
    <row r="56" spans="1:7" x14ac:dyDescent="0.25">
      <c r="A56" s="3">
        <v>3</v>
      </c>
      <c r="B56" s="2" t="s">
        <v>30</v>
      </c>
      <c r="C56" s="4">
        <f>SUM(C57:C60)</f>
        <v>990961.05</v>
      </c>
      <c r="D56" s="12">
        <f>403262+12000</f>
        <v>415262</v>
      </c>
      <c r="E56" s="4">
        <v>0</v>
      </c>
      <c r="F56" s="4">
        <v>0</v>
      </c>
      <c r="G56" s="4">
        <v>0</v>
      </c>
    </row>
    <row r="57" spans="1:7" x14ac:dyDescent="0.25">
      <c r="A57" s="7" t="s">
        <v>7</v>
      </c>
      <c r="B57" s="2" t="s">
        <v>19</v>
      </c>
      <c r="C57" s="4">
        <v>171366.66000000003</v>
      </c>
      <c r="D57" s="12">
        <f>173100+10337</f>
        <v>183437</v>
      </c>
      <c r="E57" s="4">
        <v>0</v>
      </c>
      <c r="F57" s="4">
        <v>0</v>
      </c>
      <c r="G57" s="4">
        <v>0</v>
      </c>
    </row>
    <row r="58" spans="1:7" x14ac:dyDescent="0.25">
      <c r="A58" s="7" t="s">
        <v>10</v>
      </c>
      <c r="B58" s="2" t="s">
        <v>18</v>
      </c>
      <c r="C58" s="4">
        <v>813509.39</v>
      </c>
      <c r="D58" s="12">
        <f>224000+1663</f>
        <v>225663</v>
      </c>
      <c r="E58" s="4">
        <v>0</v>
      </c>
      <c r="F58" s="4">
        <v>0</v>
      </c>
      <c r="G58" s="4">
        <v>0</v>
      </c>
    </row>
    <row r="59" spans="1:7" x14ac:dyDescent="0.25">
      <c r="A59" s="7" t="s">
        <v>16</v>
      </c>
      <c r="B59" s="2" t="s">
        <v>23</v>
      </c>
      <c r="C59" s="4">
        <v>6085</v>
      </c>
      <c r="D59" s="12">
        <v>0</v>
      </c>
      <c r="E59" s="4">
        <v>0</v>
      </c>
      <c r="F59" s="4">
        <v>0</v>
      </c>
      <c r="G59" s="4">
        <v>0</v>
      </c>
    </row>
    <row r="60" spans="1:7" x14ac:dyDescent="0.25">
      <c r="A60" s="7" t="s">
        <v>12</v>
      </c>
      <c r="B60" s="2" t="s">
        <v>21</v>
      </c>
      <c r="C60" s="4">
        <v>0</v>
      </c>
      <c r="D60" s="12">
        <v>6162</v>
      </c>
      <c r="E60" s="4">
        <v>0</v>
      </c>
      <c r="F60" s="4">
        <v>0</v>
      </c>
      <c r="G60" s="4">
        <v>0</v>
      </c>
    </row>
    <row r="61" spans="1:7" x14ac:dyDescent="0.25">
      <c r="A61" s="3">
        <v>4</v>
      </c>
      <c r="B61" s="2" t="s">
        <v>32</v>
      </c>
      <c r="C61" s="4">
        <v>38835.71</v>
      </c>
      <c r="D61" s="12">
        <f>94311+3000</f>
        <v>97311</v>
      </c>
      <c r="E61" s="4">
        <v>0</v>
      </c>
      <c r="F61" s="4">
        <v>0</v>
      </c>
      <c r="G61" s="4">
        <v>0</v>
      </c>
    </row>
    <row r="62" spans="1:7" x14ac:dyDescent="0.25">
      <c r="A62" s="7" t="s">
        <v>14</v>
      </c>
      <c r="B62" s="2" t="s">
        <v>22</v>
      </c>
      <c r="C62" s="4">
        <v>38835.71</v>
      </c>
      <c r="D62" s="12">
        <f>94311+3000</f>
        <v>97311</v>
      </c>
      <c r="E62" s="4">
        <v>0</v>
      </c>
      <c r="F62" s="4">
        <v>0</v>
      </c>
      <c r="G62" s="4">
        <v>0</v>
      </c>
    </row>
    <row r="63" spans="1:7" x14ac:dyDescent="0.25">
      <c r="A63" s="3">
        <v>581</v>
      </c>
      <c r="B63" s="2" t="s">
        <v>9</v>
      </c>
      <c r="C63" s="4">
        <v>0</v>
      </c>
      <c r="D63" s="12">
        <v>0</v>
      </c>
      <c r="E63" s="4">
        <f>E64</f>
        <v>54162</v>
      </c>
      <c r="F63" s="4">
        <f t="shared" ref="F63:G63" si="6">F64</f>
        <v>0</v>
      </c>
      <c r="G63" s="4">
        <f t="shared" si="6"/>
        <v>0</v>
      </c>
    </row>
    <row r="64" spans="1:7" x14ac:dyDescent="0.25">
      <c r="A64" s="7">
        <v>3</v>
      </c>
      <c r="B64" s="2" t="s">
        <v>30</v>
      </c>
      <c r="C64" s="4">
        <v>0</v>
      </c>
      <c r="D64" s="12">
        <v>0</v>
      </c>
      <c r="E64" s="4">
        <f>SUM(E65:E66)</f>
        <v>54162</v>
      </c>
      <c r="F64" s="4">
        <f t="shared" ref="F64:G64" si="7">SUM(F65:F66)</f>
        <v>0</v>
      </c>
      <c r="G64" s="4">
        <f t="shared" si="7"/>
        <v>0</v>
      </c>
    </row>
    <row r="65" spans="1:10" x14ac:dyDescent="0.25">
      <c r="A65" s="7" t="s">
        <v>7</v>
      </c>
      <c r="B65" s="2" t="s">
        <v>19</v>
      </c>
      <c r="C65" s="4">
        <v>0</v>
      </c>
      <c r="D65" s="12">
        <v>0</v>
      </c>
      <c r="E65" s="4">
        <v>53700</v>
      </c>
      <c r="F65" s="4">
        <v>0</v>
      </c>
      <c r="G65" s="4">
        <v>0</v>
      </c>
    </row>
    <row r="66" spans="1:10" x14ac:dyDescent="0.25">
      <c r="A66" s="7" t="s">
        <v>10</v>
      </c>
      <c r="B66" s="2" t="s">
        <v>18</v>
      </c>
      <c r="C66" s="4">
        <v>0</v>
      </c>
      <c r="D66" s="12">
        <v>0</v>
      </c>
      <c r="E66" s="4">
        <v>462</v>
      </c>
      <c r="F66" s="4">
        <v>0</v>
      </c>
      <c r="G66" s="4">
        <v>0</v>
      </c>
    </row>
    <row r="67" spans="1:10" x14ac:dyDescent="0.25">
      <c r="A67" s="3" t="s">
        <v>29</v>
      </c>
      <c r="B67" s="2" t="s">
        <v>6</v>
      </c>
      <c r="C67" s="4">
        <v>0</v>
      </c>
      <c r="D67" s="12">
        <v>2500</v>
      </c>
      <c r="E67" s="4">
        <v>2000</v>
      </c>
      <c r="F67" s="4">
        <v>2000</v>
      </c>
      <c r="G67" s="4">
        <v>2000</v>
      </c>
    </row>
    <row r="68" spans="1:10" x14ac:dyDescent="0.25">
      <c r="A68" s="3">
        <v>3</v>
      </c>
      <c r="B68" s="2" t="s">
        <v>30</v>
      </c>
      <c r="C68" s="4">
        <v>0</v>
      </c>
      <c r="D68" s="12">
        <v>2500</v>
      </c>
      <c r="E68" s="4">
        <v>2000</v>
      </c>
      <c r="F68" s="4">
        <v>2000</v>
      </c>
      <c r="G68" s="4">
        <v>2000</v>
      </c>
    </row>
    <row r="69" spans="1:10" x14ac:dyDescent="0.25">
      <c r="A69" s="7" t="s">
        <v>10</v>
      </c>
      <c r="B69" s="2" t="s">
        <v>18</v>
      </c>
      <c r="C69" s="4">
        <v>0</v>
      </c>
      <c r="D69" s="12">
        <v>2500</v>
      </c>
      <c r="E69" s="4">
        <v>2000</v>
      </c>
      <c r="F69" s="4">
        <v>2000</v>
      </c>
      <c r="G69" s="4">
        <v>2000</v>
      </c>
    </row>
    <row r="70" spans="1:10" ht="39.75" customHeight="1" x14ac:dyDescent="0.25">
      <c r="A70" s="13" t="s">
        <v>48</v>
      </c>
      <c r="B70" s="19" t="s">
        <v>49</v>
      </c>
      <c r="C70" s="4">
        <v>0</v>
      </c>
      <c r="D70" s="22">
        <v>0</v>
      </c>
      <c r="E70" s="20">
        <f>E71</f>
        <v>170959</v>
      </c>
      <c r="F70" s="20">
        <f t="shared" ref="F70:G70" si="8">F71</f>
        <v>170959</v>
      </c>
      <c r="G70" s="20">
        <f t="shared" si="8"/>
        <v>170959</v>
      </c>
    </row>
    <row r="71" spans="1:10" x14ac:dyDescent="0.25">
      <c r="A71" s="3">
        <v>581</v>
      </c>
      <c r="B71" s="2" t="s">
        <v>9</v>
      </c>
      <c r="C71" s="4">
        <v>0</v>
      </c>
      <c r="D71" s="12">
        <v>42740</v>
      </c>
      <c r="E71" s="4">
        <f>E72+E74</f>
        <v>170959</v>
      </c>
      <c r="F71" s="4">
        <f>F72+F74</f>
        <v>170959</v>
      </c>
      <c r="G71" s="4">
        <f>G72+G74</f>
        <v>170959</v>
      </c>
    </row>
    <row r="72" spans="1:10" x14ac:dyDescent="0.25">
      <c r="A72" s="3">
        <v>3</v>
      </c>
      <c r="B72" s="2" t="s">
        <v>30</v>
      </c>
      <c r="C72" s="4">
        <v>0</v>
      </c>
      <c r="D72" s="12">
        <v>0</v>
      </c>
      <c r="E72" s="4">
        <f>SUM(E73:E73)</f>
        <v>90149</v>
      </c>
      <c r="F72" s="4">
        <f>SUM(F73:F73)</f>
        <v>90149</v>
      </c>
      <c r="G72" s="4">
        <f>SUM(G73:G73)</f>
        <v>90149</v>
      </c>
    </row>
    <row r="73" spans="1:10" x14ac:dyDescent="0.25">
      <c r="A73" s="7" t="s">
        <v>10</v>
      </c>
      <c r="B73" s="2" t="s">
        <v>18</v>
      </c>
      <c r="C73" s="4">
        <v>0</v>
      </c>
      <c r="D73" s="12">
        <v>0</v>
      </c>
      <c r="E73" s="4">
        <v>90149</v>
      </c>
      <c r="F73" s="4">
        <v>90149</v>
      </c>
      <c r="G73" s="4">
        <v>90149</v>
      </c>
    </row>
    <row r="74" spans="1:10" x14ac:dyDescent="0.25">
      <c r="A74" s="3">
        <v>4</v>
      </c>
      <c r="B74" s="2" t="s">
        <v>32</v>
      </c>
      <c r="C74" s="4">
        <v>0</v>
      </c>
      <c r="D74" s="12">
        <v>42740</v>
      </c>
      <c r="E74" s="4">
        <f>SUM(E75:E75)</f>
        <v>80810</v>
      </c>
      <c r="F74" s="4">
        <f>SUM(F75:F75)</f>
        <v>80810</v>
      </c>
      <c r="G74" s="4">
        <f>SUM(G75:G75)</f>
        <v>80810</v>
      </c>
    </row>
    <row r="75" spans="1:10" x14ac:dyDescent="0.25">
      <c r="A75" s="7" t="s">
        <v>14</v>
      </c>
      <c r="B75" s="2" t="s">
        <v>22</v>
      </c>
      <c r="C75" s="4">
        <v>0</v>
      </c>
      <c r="D75" s="12">
        <v>42740</v>
      </c>
      <c r="E75" s="4">
        <v>80810</v>
      </c>
      <c r="F75" s="4">
        <v>80810</v>
      </c>
      <c r="G75" s="4">
        <v>80810</v>
      </c>
    </row>
    <row r="76" spans="1:10" x14ac:dyDescent="0.25">
      <c r="A76" s="1" t="s">
        <v>40</v>
      </c>
      <c r="B76" s="2" t="s">
        <v>41</v>
      </c>
      <c r="C76" s="12">
        <v>0</v>
      </c>
      <c r="D76" s="12">
        <v>3150</v>
      </c>
      <c r="E76" s="4">
        <v>0</v>
      </c>
      <c r="F76" s="4"/>
      <c r="G76" s="4"/>
    </row>
    <row r="77" spans="1:10" x14ac:dyDescent="0.25">
      <c r="A77" s="3" t="s">
        <v>17</v>
      </c>
      <c r="B77" s="2" t="s">
        <v>0</v>
      </c>
      <c r="C77" s="12">
        <v>0</v>
      </c>
      <c r="D77" s="12">
        <v>3150</v>
      </c>
      <c r="E77" s="4">
        <v>0</v>
      </c>
      <c r="F77" s="4">
        <v>0</v>
      </c>
      <c r="G77" s="4">
        <v>0</v>
      </c>
    </row>
    <row r="78" spans="1:10" x14ac:dyDescent="0.25">
      <c r="A78" s="3">
        <v>3</v>
      </c>
      <c r="B78" s="2" t="s">
        <v>30</v>
      </c>
      <c r="C78" s="12">
        <v>0</v>
      </c>
      <c r="D78" s="12">
        <v>3150</v>
      </c>
      <c r="E78" s="4">
        <v>0</v>
      </c>
      <c r="F78" s="4">
        <v>0</v>
      </c>
      <c r="G78" s="4">
        <v>0</v>
      </c>
    </row>
    <row r="79" spans="1:10" x14ac:dyDescent="0.25">
      <c r="A79" s="7" t="s">
        <v>15</v>
      </c>
      <c r="B79" s="2" t="s">
        <v>19</v>
      </c>
      <c r="C79" s="12">
        <v>0</v>
      </c>
      <c r="D79" s="12">
        <v>3150</v>
      </c>
      <c r="E79" s="4">
        <v>0</v>
      </c>
      <c r="F79" s="4">
        <v>0</v>
      </c>
      <c r="G79" s="4">
        <v>0</v>
      </c>
    </row>
    <row r="80" spans="1:10" x14ac:dyDescent="0.25">
      <c r="A80" s="13" t="s">
        <v>42</v>
      </c>
      <c r="B80" s="14" t="s">
        <v>43</v>
      </c>
      <c r="C80" s="4">
        <v>1325</v>
      </c>
      <c r="D80" s="22">
        <v>0</v>
      </c>
      <c r="E80" s="15">
        <v>0</v>
      </c>
      <c r="F80" s="15">
        <v>0</v>
      </c>
      <c r="G80" s="15">
        <v>0</v>
      </c>
      <c r="H80" s="16"/>
      <c r="I80" s="16"/>
      <c r="J80" s="16"/>
    </row>
    <row r="81" spans="1:10" x14ac:dyDescent="0.25">
      <c r="A81" s="17">
        <v>11</v>
      </c>
      <c r="B81" s="14" t="s">
        <v>0</v>
      </c>
      <c r="C81" s="4">
        <v>1325</v>
      </c>
      <c r="D81" s="22">
        <v>0</v>
      </c>
      <c r="E81" s="15">
        <v>0</v>
      </c>
      <c r="F81" s="15">
        <v>0</v>
      </c>
      <c r="G81" s="15">
        <v>0</v>
      </c>
      <c r="H81" s="16"/>
      <c r="I81" s="16"/>
      <c r="J81" s="16"/>
    </row>
    <row r="82" spans="1:10" x14ac:dyDescent="0.25">
      <c r="A82" s="17">
        <v>37</v>
      </c>
      <c r="B82" s="14" t="s">
        <v>21</v>
      </c>
      <c r="C82" s="4">
        <v>1325</v>
      </c>
      <c r="D82" s="22">
        <v>0</v>
      </c>
      <c r="E82" s="15">
        <v>0</v>
      </c>
      <c r="F82" s="15">
        <v>0</v>
      </c>
      <c r="G82" s="15">
        <v>0</v>
      </c>
      <c r="H82" s="16"/>
      <c r="I82" s="16"/>
      <c r="J82" s="16"/>
    </row>
  </sheetData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PREDLOŽAK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Lara Manojlović</cp:lastModifiedBy>
  <cp:lastPrinted>2025-12-22T14:58:29Z</cp:lastPrinted>
  <dcterms:created xsi:type="dcterms:W3CDTF">2022-10-31T10:11:38Z</dcterms:created>
  <dcterms:modified xsi:type="dcterms:W3CDTF">2025-12-22T15:38:40Z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